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569" activeTab="0"/>
  </bookViews>
  <sheets>
    <sheet name="Hourly Cost Rate Page" sheetId="1" r:id="rId1"/>
  </sheets>
  <definedNames>
    <definedName name="ECA">#REF!</definedName>
    <definedName name="ECB">#REF!</definedName>
    <definedName name="ECC">#REF!</definedName>
    <definedName name="HOURA">#REF!</definedName>
    <definedName name="HOURB">#REF!</definedName>
    <definedName name="HOURC">#REF!</definedName>
    <definedName name="HOURCOSTA">#REF!</definedName>
    <definedName name="HOURCOSTB">#REF!</definedName>
    <definedName name="HOURCOSTC">#REF!</definedName>
    <definedName name="MRTA">#REF!</definedName>
    <definedName name="MRTB">#REF!</definedName>
    <definedName name="MRTC">#REF!</definedName>
    <definedName name="PRODUKTA">#REF!</definedName>
    <definedName name="PRODUKTB">#REF!</definedName>
    <definedName name="PRODUKTC">#REF!</definedName>
    <definedName name="PSPEEDA">#REF!</definedName>
    <definedName name="PSPEEDB">#REF!</definedName>
    <definedName name="PSPEEDC">#REF!</definedName>
    <definedName name="RUNLENGTH">#REF!</definedName>
    <definedName name="TPTA">#REF!</definedName>
    <definedName name="TPTB">#REF!</definedName>
    <definedName name="TPTC">#REF!</definedName>
    <definedName name="TRTA">#REF!</definedName>
    <definedName name="TRTB">#REF!</definedName>
    <definedName name="TRTC">#REF!</definedName>
    <definedName name="WEEKS">#REF!</definedName>
  </definedNames>
  <calcPr fullCalcOnLoad="1"/>
</workbook>
</file>

<file path=xl/comments1.xml><?xml version="1.0" encoding="utf-8"?>
<comments xmlns="http://schemas.openxmlformats.org/spreadsheetml/2006/main">
  <authors>
    <author>Kevin Lalonde</author>
  </authors>
  <commentList>
    <comment ref="G8" authorId="0">
      <text>
        <r>
          <rPr>
            <sz val="11"/>
            <rFont val="Arial"/>
            <family val="2"/>
          </rPr>
          <t>This pricing should be provided by the press salesperson.</t>
        </r>
      </text>
    </comment>
    <comment ref="G10" authorId="0">
      <text>
        <r>
          <rPr>
            <sz val="10"/>
            <rFont val="Tahoma"/>
            <family val="2"/>
          </rPr>
          <t xml:space="preserve">Take the length  times the width of the press and multiply by 1.5.  This allows for working space around the press.
</t>
        </r>
      </text>
    </comment>
    <comment ref="G11" authorId="0">
      <text>
        <r>
          <rPr>
            <sz val="10"/>
            <rFont val="Tahoma"/>
            <family val="2"/>
          </rPr>
          <t>This information can be obtained from the technical literature or off of the hydro plate on the press.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10"/>
            <rFont val="Tahoma"/>
            <family val="2"/>
          </rPr>
          <t>If a second pressman is not used, then enter a " 0 ".</t>
        </r>
      </text>
    </comment>
    <comment ref="F26" authorId="0">
      <text>
        <r>
          <rPr>
            <sz val="10"/>
            <rFont val="Arial"/>
            <family val="2"/>
          </rPr>
          <t>Insert what ever rate the customer is paying OR use the current rate if unsure.</t>
        </r>
      </text>
    </comment>
    <comment ref="F27" authorId="0">
      <text>
        <r>
          <rPr>
            <sz val="10"/>
            <rFont val="Arial"/>
            <family val="2"/>
          </rPr>
          <t>This is the rate used by NAPL.  If the customer knows his own rate, then use the customers rate.</t>
        </r>
      </text>
    </comment>
    <comment ref="F28" authorId="0">
      <text>
        <r>
          <rPr>
            <sz val="10"/>
            <rFont val="Arial"/>
            <family val="2"/>
          </rPr>
          <t>This rate is used by NAPL.  Use the customers rate if known.</t>
        </r>
      </text>
    </comment>
    <comment ref="H32" authorId="0">
      <text>
        <r>
          <rPr>
            <sz val="10"/>
            <rFont val="Tahoma"/>
            <family val="2"/>
          </rPr>
          <t>This amount is based on 10% for 1shift, 15% for 2 shifts and 20% for 3 shifts; OR use whatever the customers rate is.</t>
        </r>
      </text>
    </comment>
    <comment ref="F34" authorId="0">
      <text>
        <r>
          <rPr>
            <sz val="10"/>
            <rFont val="Tahoma"/>
            <family val="2"/>
          </rPr>
          <t>This is the rate as Please use your local rate when 0.08 not realistic.</t>
        </r>
      </text>
    </comment>
    <comment ref="F35" authorId="0">
      <text>
        <r>
          <rPr>
            <sz val="10"/>
            <rFont val="Arial"/>
            <family val="2"/>
          </rPr>
          <t>This is the amount of supplies used in 1 week on 1 shift.  It includes anything not charged directly to the job.. Rags, plate cleaner, fountain foils etc.</t>
        </r>
      </text>
    </comment>
    <comment ref="F36" authorId="0">
      <text>
        <r>
          <rPr>
            <sz val="10"/>
            <rFont val="Arial"/>
            <family val="2"/>
          </rPr>
          <t xml:space="preserve">NAPL recommends 2% per year to cover maintenance and repairs. </t>
        </r>
      </text>
    </comment>
    <comment ref="F25" authorId="0">
      <text>
        <r>
          <rPr>
            <sz val="10"/>
            <rFont val="Tahoma"/>
            <family val="2"/>
          </rPr>
          <t>This amount is based on 10% for 1shift, 15% for 2 shifts and 20% for 3 shifts; OR use whatever the customers rate is.</t>
        </r>
      </text>
    </comment>
    <comment ref="H38" authorId="0">
      <text>
        <r>
          <rPr>
            <sz val="10"/>
            <rFont val="Tahoma"/>
            <family val="2"/>
          </rPr>
          <t>This amount is based on 10% for 1shift, 15% for 2 shifts and 20% for 3 shifts; OR use whatever the customers rate is.</t>
        </r>
      </text>
    </comment>
  </commentList>
</comments>
</file>

<file path=xl/sharedStrings.xml><?xml version="1.0" encoding="utf-8"?>
<sst xmlns="http://schemas.openxmlformats.org/spreadsheetml/2006/main" count="50" uniqueCount="49">
  <si>
    <t>Press</t>
  </si>
  <si>
    <t>Assumptions:</t>
  </si>
  <si>
    <t>Cost of Equipment</t>
  </si>
  <si>
    <t>Floor Space in Sq Ft  x  1.5  =</t>
  </si>
  <si>
    <t>Hydro - Power consumption in KW</t>
  </si>
  <si>
    <t>Number of Shifts</t>
  </si>
  <si>
    <t>Hours per Shift</t>
  </si>
  <si>
    <t>Work Days per Week</t>
  </si>
  <si>
    <t>Vacation Days</t>
  </si>
  <si>
    <t>Total Available Hours</t>
  </si>
  <si>
    <t>Annual Salary:</t>
  </si>
  <si>
    <t>First Pressman</t>
  </si>
  <si>
    <t>Second Pressman</t>
  </si>
  <si>
    <t>Fixed Charges:</t>
  </si>
  <si>
    <t>Yearly    =</t>
  </si>
  <si>
    <t>Rent &amp; Heat /</t>
  </si>
  <si>
    <t>Sq. Ft.    =</t>
  </si>
  <si>
    <t>Insurance   /</t>
  </si>
  <si>
    <t>Per $K   =</t>
  </si>
  <si>
    <t>Variable Charges:</t>
  </si>
  <si>
    <t>Direct Labour</t>
  </si>
  <si>
    <t>Indirect Labour</t>
  </si>
  <si>
    <t>Benefits &amp; Taxes</t>
  </si>
  <si>
    <t>Power cost per KWH     =</t>
  </si>
  <si>
    <t>Direct Supplies / shft / wk</t>
  </si>
  <si>
    <t>Repairs, % invest./shift  =</t>
  </si>
  <si>
    <t xml:space="preserve">   Sub-Total</t>
  </si>
  <si>
    <t>General Factory</t>
  </si>
  <si>
    <t xml:space="preserve"> </t>
  </si>
  <si>
    <t>Depreciation        Presses</t>
  </si>
  <si>
    <t>Administration and selling overhead</t>
  </si>
  <si>
    <t>Hourly Cost Rate:</t>
  </si>
  <si>
    <t>Utilization=85%</t>
  </si>
  <si>
    <t>Utilization=75%</t>
  </si>
  <si>
    <t>Total Manufacturing Costs p.a.</t>
  </si>
  <si>
    <t>Paid Holidays</t>
  </si>
  <si>
    <t xml:space="preserve">Interest </t>
  </si>
  <si>
    <t>Utilization=60%</t>
  </si>
  <si>
    <t>Equipment Description</t>
  </si>
  <si>
    <t>Hourly Cost Rate Calculator</t>
  </si>
  <si>
    <t>Data Entry Cells</t>
  </si>
  <si>
    <t>Equipment Cost</t>
  </si>
  <si>
    <t>Interest Rate</t>
  </si>
  <si>
    <t>Number of Shifts ( 1,2,3)</t>
  </si>
  <si>
    <t>( if no 2nd pressman, enter 0)</t>
  </si>
  <si>
    <t>SM52-5PH</t>
  </si>
  <si>
    <t>Hourly Wage of Pressman 1</t>
  </si>
  <si>
    <t>Hourly Wage of Pressman 2</t>
  </si>
  <si>
    <t>Customer Data Entry Screen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</si>
</sst>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_);\(#,##0.0\)"/>
    <numFmt numFmtId="174" formatCode="General_)"/>
    <numFmt numFmtId="175" formatCode="&quot;$&quot;#,##0.0_);\(&quot;$&quot;#,##0.0\)"/>
    <numFmt numFmtId="176" formatCode="&quot;$&quot;#,##0"/>
    <numFmt numFmtId="177" formatCode="&quot;$&quot;#,##0.0;[Red]\-&quot;$&quot;#,##0.0"/>
    <numFmt numFmtId="178" formatCode="dd\-mmm\-yy_)"/>
    <numFmt numFmtId="179" formatCode="0.00_)"/>
    <numFmt numFmtId="180" formatCode="0_)"/>
    <numFmt numFmtId="181" formatCode="0.000"/>
    <numFmt numFmtId="182" formatCode="mm/dd/yy"/>
    <numFmt numFmtId="183" formatCode="&quot;$&quot;#,##0.00"/>
    <numFmt numFmtId="184" formatCode="#,##0.000000000_);\(#,##0.000000000\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ahoma"/>
      <family val="0"/>
    </font>
    <font>
      <u val="single"/>
      <sz val="12.6"/>
      <color indexed="12"/>
      <name val="Arial MT"/>
      <family val="0"/>
    </font>
    <font>
      <u val="single"/>
      <sz val="12.6"/>
      <color indexed="36"/>
      <name val="Arial MT"/>
      <family val="0"/>
    </font>
    <font>
      <sz val="10"/>
      <name val="Tahoma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sz val="8"/>
      <name val="Arial MT"/>
      <family val="0"/>
    </font>
    <font>
      <b/>
      <sz val="18"/>
      <color indexed="18"/>
      <name val="Arial MT"/>
      <family val="0"/>
    </font>
    <font>
      <sz val="12"/>
      <color indexed="18"/>
      <name val="Arial MT"/>
      <family val="0"/>
    </font>
    <font>
      <b/>
      <sz val="12"/>
      <color indexed="18"/>
      <name val="SWISS"/>
      <family val="0"/>
    </font>
    <font>
      <b/>
      <sz val="16"/>
      <color indexed="18"/>
      <name val="Arial MT"/>
      <family val="0"/>
    </font>
    <font>
      <sz val="14"/>
      <color indexed="18"/>
      <name val="Arial"/>
      <family val="2"/>
    </font>
    <font>
      <b/>
      <sz val="12"/>
      <color indexed="18"/>
      <name val="Times New Roman"/>
      <family val="1"/>
    </font>
    <font>
      <b/>
      <u val="single"/>
      <sz val="12"/>
      <color indexed="18"/>
      <name val="SWISS"/>
      <family val="0"/>
    </font>
    <font>
      <b/>
      <sz val="10"/>
      <color indexed="18"/>
      <name val="Arial"/>
      <family val="2"/>
    </font>
    <font>
      <sz val="8"/>
      <color indexed="18"/>
      <name val="Times New Roman"/>
      <family val="1"/>
    </font>
    <font>
      <b/>
      <sz val="10"/>
      <color indexed="18"/>
      <name val="Helv"/>
      <family val="2"/>
    </font>
    <font>
      <b/>
      <u val="double"/>
      <sz val="8"/>
      <color indexed="18"/>
      <name val="Times New Roman"/>
      <family val="1"/>
    </font>
    <font>
      <sz val="10"/>
      <color indexed="18"/>
      <name val="Helv"/>
      <family val="2"/>
    </font>
    <font>
      <sz val="12"/>
      <color indexed="18"/>
      <name val="Helv"/>
      <family val="2"/>
    </font>
    <font>
      <sz val="10"/>
      <color indexed="18"/>
      <name val="Times New Roman"/>
      <family val="1"/>
    </font>
    <font>
      <sz val="10"/>
      <color indexed="18"/>
      <name val="Arial MT"/>
      <family val="0"/>
    </font>
    <font>
      <sz val="12"/>
      <color indexed="18"/>
      <name val="Times New Roman"/>
      <family val="1"/>
    </font>
    <font>
      <u val="single"/>
      <sz val="12"/>
      <color indexed="18"/>
      <name val="SWISS"/>
      <family val="0"/>
    </font>
    <font>
      <b/>
      <sz val="12"/>
      <color indexed="18"/>
      <name val="Helv"/>
      <family val="2"/>
    </font>
    <font>
      <b/>
      <sz val="12"/>
      <color indexed="18"/>
      <name val="Arial MT"/>
      <family val="0"/>
    </font>
    <font>
      <b/>
      <sz val="16"/>
      <color indexed="18"/>
      <name val="Helv"/>
      <family val="0"/>
    </font>
    <font>
      <b/>
      <sz val="14"/>
      <color indexed="18"/>
      <name val="Helv"/>
      <family val="2"/>
    </font>
    <font>
      <b/>
      <sz val="14"/>
      <color indexed="18"/>
      <name val="SWISS"/>
      <family val="0"/>
    </font>
    <font>
      <b/>
      <sz val="14"/>
      <color indexed="18"/>
      <name val="Times New Roman"/>
      <family val="1"/>
    </font>
    <font>
      <i/>
      <sz val="12"/>
      <color indexed="18"/>
      <name val="SWISS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6"/>
      <name val="Arial"/>
      <family val="2"/>
    </font>
    <font>
      <b/>
      <sz val="12"/>
      <color indexed="16"/>
      <name val="SWISS"/>
      <family val="0"/>
    </font>
    <font>
      <b/>
      <sz val="14"/>
      <color indexed="16"/>
      <name val="SWISS"/>
      <family val="0"/>
    </font>
    <font>
      <b/>
      <sz val="16"/>
      <color indexed="18"/>
      <name val="Arial"/>
      <family val="2"/>
    </font>
    <font>
      <b/>
      <sz val="8"/>
      <name val="Arial MT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37" fontId="14" fillId="3" borderId="1" xfId="0" applyNumberFormat="1" applyFont="1" applyFill="1" applyBorder="1" applyAlignment="1" applyProtection="1">
      <alignment horizontal="center"/>
      <protection/>
    </xf>
    <xf numFmtId="173" fontId="14" fillId="3" borderId="1" xfId="0" applyNumberFormat="1" applyFont="1" applyFill="1" applyBorder="1" applyAlignment="1" applyProtection="1">
      <alignment horizontal="center"/>
      <protection/>
    </xf>
    <xf numFmtId="37" fontId="14" fillId="2" borderId="1" xfId="0" applyNumberFormat="1" applyFont="1" applyFill="1" applyBorder="1" applyAlignment="1" applyProtection="1">
      <alignment horizontal="center"/>
      <protection/>
    </xf>
    <xf numFmtId="5" fontId="14" fillId="3" borderId="1" xfId="0" applyNumberFormat="1" applyFont="1" applyFill="1" applyBorder="1" applyAlignment="1" applyProtection="1">
      <alignment horizontal="center"/>
      <protection/>
    </xf>
    <xf numFmtId="7" fontId="14" fillId="3" borderId="1" xfId="0" applyNumberFormat="1" applyFont="1" applyFill="1" applyBorder="1" applyAlignment="1" applyProtection="1">
      <alignment horizontal="center"/>
      <protection/>
    </xf>
    <xf numFmtId="9" fontId="14" fillId="3" borderId="1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33" fillId="4" borderId="2" xfId="0" applyFont="1" applyFill="1" applyBorder="1" applyAlignment="1" applyProtection="1">
      <alignment/>
      <protection/>
    </xf>
    <xf numFmtId="0" fontId="34" fillId="4" borderId="3" xfId="0" applyFont="1" applyFill="1" applyBorder="1" applyAlignment="1" applyProtection="1">
      <alignment/>
      <protection/>
    </xf>
    <xf numFmtId="7" fontId="34" fillId="4" borderId="4" xfId="0" applyNumberFormat="1" applyFont="1" applyFill="1" applyBorder="1" applyAlignment="1" applyProtection="1">
      <alignment horizontal="center"/>
      <protection/>
    </xf>
    <xf numFmtId="0" fontId="33" fillId="5" borderId="2" xfId="0" applyFont="1" applyFill="1" applyBorder="1" applyAlignment="1" applyProtection="1">
      <alignment/>
      <protection/>
    </xf>
    <xf numFmtId="0" fontId="34" fillId="5" borderId="3" xfId="0" applyFont="1" applyFill="1" applyBorder="1" applyAlignment="1" applyProtection="1">
      <alignment/>
      <protection/>
    </xf>
    <xf numFmtId="7" fontId="34" fillId="5" borderId="4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 applyProtection="1">
      <alignment horizontal="center" vertical="top"/>
      <protection/>
    </xf>
    <xf numFmtId="0" fontId="23" fillId="2" borderId="0" xfId="0" applyFont="1" applyFill="1" applyBorder="1" applyAlignment="1" applyProtection="1">
      <alignment horizontal="center" vertical="top"/>
      <protection/>
    </xf>
    <xf numFmtId="0" fontId="25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37" fontId="14" fillId="3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 quotePrefix="1">
      <alignment/>
      <protection/>
    </xf>
    <xf numFmtId="0" fontId="27" fillId="2" borderId="0" xfId="0" applyFont="1" applyFill="1" applyBorder="1" applyAlignment="1" applyProtection="1">
      <alignment horizontal="center"/>
      <protection/>
    </xf>
    <xf numFmtId="7" fontId="27" fillId="2" borderId="0" xfId="0" applyNumberFormat="1" applyFont="1" applyFill="1" applyBorder="1" applyAlignment="1" applyProtection="1">
      <alignment horizontal="center"/>
      <protection/>
    </xf>
    <xf numFmtId="7" fontId="14" fillId="2" borderId="0" xfId="0" applyNumberFormat="1" applyFont="1" applyFill="1" applyBorder="1" applyAlignment="1" applyProtection="1">
      <alignment/>
      <protection/>
    </xf>
    <xf numFmtId="7" fontId="14" fillId="3" borderId="0" xfId="0" applyNumberFormat="1" applyFont="1" applyFill="1" applyBorder="1" applyAlignment="1" applyProtection="1">
      <alignment/>
      <protection/>
    </xf>
    <xf numFmtId="172" fontId="14" fillId="2" borderId="0" xfId="0" applyNumberFormat="1" applyFont="1" applyFill="1" applyBorder="1" applyAlignment="1" applyProtection="1">
      <alignment horizontal="center"/>
      <protection/>
    </xf>
    <xf numFmtId="5" fontId="15" fillId="2" borderId="0" xfId="0" applyNumberFormat="1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37" fontId="29" fillId="2" borderId="0" xfId="0" applyNumberFormat="1" applyFont="1" applyFill="1" applyBorder="1" applyAlignment="1" applyProtection="1">
      <alignment horizontal="center"/>
      <protection/>
    </xf>
    <xf numFmtId="172" fontId="14" fillId="3" borderId="0" xfId="0" applyNumberFormat="1" applyFont="1" applyFill="1" applyBorder="1" applyAlignment="1" applyProtection="1">
      <alignment horizontal="center"/>
      <protection/>
    </xf>
    <xf numFmtId="0" fontId="31" fillId="3" borderId="0" xfId="0" applyFont="1" applyFill="1" applyBorder="1" applyAlignment="1" applyProtection="1">
      <alignment/>
      <protection/>
    </xf>
    <xf numFmtId="172" fontId="15" fillId="3" borderId="0" xfId="0" applyNumberFormat="1" applyFont="1" applyFill="1" applyBorder="1" applyAlignment="1" applyProtection="1">
      <alignment horizontal="center"/>
      <protection/>
    </xf>
    <xf numFmtId="0" fontId="34" fillId="2" borderId="0" xfId="0" applyFont="1" applyFill="1" applyBorder="1" applyAlignment="1" applyProtection="1">
      <alignment/>
      <protection/>
    </xf>
    <xf numFmtId="7" fontId="34" fillId="2" borderId="0" xfId="0" applyNumberFormat="1" applyFont="1" applyFill="1" applyBorder="1" applyAlignment="1" applyProtection="1">
      <alignment horizontal="center"/>
      <protection/>
    </xf>
    <xf numFmtId="37" fontId="14" fillId="2" borderId="0" xfId="0" applyNumberFormat="1" applyFont="1" applyFill="1" applyBorder="1" applyAlignment="1" applyProtection="1">
      <alignment/>
      <protection/>
    </xf>
    <xf numFmtId="0" fontId="28" fillId="2" borderId="0" xfId="0" applyFont="1" applyFill="1" applyBorder="1" applyAlignment="1" applyProtection="1">
      <alignment/>
      <protection/>
    </xf>
    <xf numFmtId="0" fontId="14" fillId="6" borderId="0" xfId="0" applyFont="1" applyFill="1" applyAlignment="1">
      <alignment/>
    </xf>
    <xf numFmtId="0" fontId="14" fillId="6" borderId="0" xfId="0" applyFont="1" applyFill="1" applyBorder="1" applyAlignment="1" applyProtection="1">
      <alignment/>
      <protection/>
    </xf>
    <xf numFmtId="37" fontId="14" fillId="6" borderId="0" xfId="0" applyNumberFormat="1" applyFont="1" applyFill="1" applyBorder="1" applyAlignment="1" applyProtection="1">
      <alignment/>
      <protection/>
    </xf>
    <xf numFmtId="0" fontId="14" fillId="6" borderId="5" xfId="0" applyFont="1" applyFill="1" applyBorder="1" applyAlignment="1">
      <alignment/>
    </xf>
    <xf numFmtId="0" fontId="14" fillId="6" borderId="0" xfId="0" applyFont="1" applyFill="1" applyBorder="1" applyAlignment="1">
      <alignment/>
    </xf>
    <xf numFmtId="0" fontId="13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/>
    </xf>
    <xf numFmtId="0" fontId="26" fillId="3" borderId="0" xfId="0" applyFont="1" applyFill="1" applyBorder="1" applyAlignment="1" applyProtection="1">
      <alignment/>
      <protection/>
    </xf>
    <xf numFmtId="44" fontId="30" fillId="3" borderId="0" xfId="17" applyFont="1" applyFill="1" applyBorder="1" applyAlignment="1" applyProtection="1">
      <alignment horizontal="left"/>
      <protection/>
    </xf>
    <xf numFmtId="0" fontId="32" fillId="2" borderId="0" xfId="0" applyFont="1" applyFill="1" applyBorder="1" applyAlignment="1" applyProtection="1">
      <alignment/>
      <protection/>
    </xf>
    <xf numFmtId="0" fontId="35" fillId="2" borderId="0" xfId="0" applyFont="1" applyFill="1" applyBorder="1" applyAlignment="1" applyProtection="1">
      <alignment/>
      <protection/>
    </xf>
    <xf numFmtId="0" fontId="36" fillId="6" borderId="0" xfId="0" applyFont="1" applyFill="1" applyBorder="1" applyAlignment="1" applyProtection="1">
      <alignment horizontal="left"/>
      <protection/>
    </xf>
    <xf numFmtId="183" fontId="34" fillId="2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38" fillId="2" borderId="0" xfId="0" applyFont="1" applyFill="1" applyBorder="1" applyAlignment="1">
      <alignment/>
    </xf>
    <xf numFmtId="0" fontId="37" fillId="5" borderId="6" xfId="0" applyFont="1" applyFill="1" applyBorder="1" applyAlignment="1" applyProtection="1">
      <alignment horizontal="center"/>
      <protection locked="0"/>
    </xf>
    <xf numFmtId="7" fontId="37" fillId="5" borderId="6" xfId="17" applyNumberFormat="1" applyFont="1" applyFill="1" applyBorder="1" applyAlignment="1" applyProtection="1">
      <alignment horizontal="center"/>
      <protection locked="0"/>
    </xf>
    <xf numFmtId="9" fontId="37" fillId="5" borderId="6" xfId="21" applyFont="1" applyFill="1" applyBorder="1" applyAlignment="1" applyProtection="1">
      <alignment horizontal="center"/>
      <protection locked="0"/>
    </xf>
    <xf numFmtId="5" fontId="14" fillId="7" borderId="1" xfId="0" applyNumberFormat="1" applyFont="1" applyFill="1" applyBorder="1" applyAlignment="1" applyProtection="1">
      <alignment horizontal="center" vertical="center"/>
      <protection/>
    </xf>
    <xf numFmtId="37" fontId="14" fillId="7" borderId="1" xfId="0" applyNumberFormat="1" applyFont="1" applyFill="1" applyBorder="1" applyAlignment="1" applyProtection="1">
      <alignment horizontal="center"/>
      <protection/>
    </xf>
    <xf numFmtId="5" fontId="14" fillId="7" borderId="1" xfId="0" applyNumberFormat="1" applyFont="1" applyFill="1" applyBorder="1" applyAlignment="1" applyProtection="1">
      <alignment horizontal="center"/>
      <protection/>
    </xf>
    <xf numFmtId="10" fontId="14" fillId="7" borderId="1" xfId="0" applyNumberFormat="1" applyFont="1" applyFill="1" applyBorder="1" applyAlignment="1" applyProtection="1">
      <alignment horizontal="center"/>
      <protection/>
    </xf>
    <xf numFmtId="5" fontId="40" fillId="8" borderId="7" xfId="0" applyNumberFormat="1" applyFont="1" applyFill="1" applyBorder="1" applyAlignment="1" applyProtection="1">
      <alignment horizontal="center"/>
      <protection/>
    </xf>
    <xf numFmtId="0" fontId="39" fillId="7" borderId="7" xfId="0" applyFont="1" applyFill="1" applyBorder="1" applyAlignment="1" applyProtection="1">
      <alignment horizontal="center" vertical="center"/>
      <protection/>
    </xf>
    <xf numFmtId="183" fontId="41" fillId="4" borderId="3" xfId="17" applyNumberFormat="1" applyFont="1" applyFill="1" applyBorder="1" applyAlignment="1" applyProtection="1">
      <alignment horizontal="center"/>
      <protection/>
    </xf>
    <xf numFmtId="0" fontId="42" fillId="2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57</xdr:row>
      <xdr:rowOff>123825</xdr:rowOff>
    </xdr:from>
    <xdr:to>
      <xdr:col>3</xdr:col>
      <xdr:colOff>28575</xdr:colOff>
      <xdr:row>57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95700" y="11811000"/>
          <a:ext cx="571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workbookViewId="0" topLeftCell="A1">
      <selection activeCell="B17" sqref="B17"/>
    </sheetView>
  </sheetViews>
  <sheetFormatPr defaultColWidth="8.88671875" defaultRowHeight="15"/>
  <cols>
    <col min="1" max="1" width="1.33203125" style="1" customWidth="1"/>
    <col min="2" max="2" width="36.99609375" style="2" customWidth="1"/>
    <col min="3" max="3" width="5.10546875" style="2" customWidth="1"/>
    <col min="4" max="4" width="23.99609375" style="2" customWidth="1"/>
    <col min="5" max="5" width="8.88671875" style="2" customWidth="1"/>
    <col min="6" max="6" width="10.3359375" style="2" customWidth="1"/>
    <col min="7" max="7" width="26.5546875" style="2" customWidth="1"/>
    <col min="8" max="9" width="8.88671875" style="2" customWidth="1"/>
    <col min="10" max="10" width="1.2265625" style="2" customWidth="1"/>
    <col min="11" max="16384" width="8.88671875" style="2" customWidth="1"/>
  </cols>
  <sheetData>
    <row r="1" spans="1:10" ht="9" customHeight="1" thickBot="1">
      <c r="A1" s="46"/>
      <c r="B1" s="46"/>
      <c r="C1" s="46"/>
      <c r="D1" s="50"/>
      <c r="E1" s="50"/>
      <c r="F1" s="50"/>
      <c r="G1" s="50"/>
      <c r="H1" s="50"/>
      <c r="I1" s="50"/>
      <c r="J1" s="46"/>
    </row>
    <row r="2" spans="1:10" ht="23.25">
      <c r="A2" s="50"/>
      <c r="B2" s="9"/>
      <c r="C2" s="9"/>
      <c r="D2" s="51"/>
      <c r="E2" s="17"/>
      <c r="F2" s="9"/>
      <c r="G2" s="18"/>
      <c r="H2" s="9"/>
      <c r="I2" s="9"/>
      <c r="J2" s="49"/>
    </row>
    <row r="3" spans="1:10" ht="20.25">
      <c r="A3" s="50"/>
      <c r="B3" s="75" t="s">
        <v>48</v>
      </c>
      <c r="C3" s="9"/>
      <c r="D3" s="52"/>
      <c r="E3" s="17"/>
      <c r="F3" s="76" t="s">
        <v>39</v>
      </c>
      <c r="G3" s="18"/>
      <c r="H3" s="9"/>
      <c r="I3" s="9"/>
      <c r="J3" s="50"/>
    </row>
    <row r="4" spans="1:10" ht="18.75" thickBot="1">
      <c r="A4" s="50"/>
      <c r="B4" s="9"/>
      <c r="C4" s="9"/>
      <c r="D4" s="53" t="s">
        <v>38</v>
      </c>
      <c r="E4" s="17"/>
      <c r="F4" s="17"/>
      <c r="G4" s="19" t="s">
        <v>28</v>
      </c>
      <c r="H4" s="20"/>
      <c r="I4" s="9"/>
      <c r="J4" s="50"/>
    </row>
    <row r="5" spans="1:10" ht="16.5" thickBot="1">
      <c r="A5" s="50"/>
      <c r="B5" s="10" t="s">
        <v>40</v>
      </c>
      <c r="C5" s="9"/>
      <c r="D5" s="17"/>
      <c r="E5" s="17"/>
      <c r="F5" s="17"/>
      <c r="G5" s="73" t="str">
        <f>'Hourly Cost Rate Page'!B7</f>
        <v>SM52-5PH</v>
      </c>
      <c r="H5" s="21"/>
      <c r="I5" s="9"/>
      <c r="J5" s="50"/>
    </row>
    <row r="6" spans="1:10" ht="15.75">
      <c r="A6" s="50"/>
      <c r="B6" s="9"/>
      <c r="C6" s="9"/>
      <c r="D6" s="17"/>
      <c r="E6" s="17"/>
      <c r="F6" s="17"/>
      <c r="G6" s="22"/>
      <c r="H6" s="18"/>
      <c r="I6" s="9"/>
      <c r="J6" s="50"/>
    </row>
    <row r="7" spans="1:10" ht="15.75">
      <c r="A7" s="50"/>
      <c r="B7" s="65" t="s">
        <v>45</v>
      </c>
      <c r="C7" s="9"/>
      <c r="D7" s="54" t="s">
        <v>1</v>
      </c>
      <c r="E7" s="17"/>
      <c r="F7" s="17"/>
      <c r="G7" s="23"/>
      <c r="H7" s="17"/>
      <c r="I7" s="9"/>
      <c r="J7" s="50"/>
    </row>
    <row r="8" spans="1:10" ht="15.75">
      <c r="A8" s="50"/>
      <c r="B8" s="10" t="s">
        <v>38</v>
      </c>
      <c r="C8" s="9"/>
      <c r="D8" s="55" t="s">
        <v>2</v>
      </c>
      <c r="E8" s="9"/>
      <c r="F8" s="24" t="s">
        <v>0</v>
      </c>
      <c r="G8" s="68">
        <f>'Hourly Cost Rate Page'!B10</f>
        <v>100000</v>
      </c>
      <c r="H8" s="25"/>
      <c r="I8" s="9"/>
      <c r="J8" s="50"/>
    </row>
    <row r="9" spans="1:10" ht="15.75">
      <c r="A9" s="50"/>
      <c r="B9" s="10"/>
      <c r="C9" s="9"/>
      <c r="D9" s="56"/>
      <c r="E9" s="17"/>
      <c r="F9" s="17"/>
      <c r="G9" s="27"/>
      <c r="H9" s="28"/>
      <c r="I9" s="9"/>
      <c r="J9" s="50"/>
    </row>
    <row r="10" spans="1:10" ht="15.75">
      <c r="A10" s="50"/>
      <c r="B10" s="66">
        <v>100000</v>
      </c>
      <c r="C10" s="9"/>
      <c r="D10" s="55" t="s">
        <v>3</v>
      </c>
      <c r="E10" s="26"/>
      <c r="F10" s="17"/>
      <c r="G10" s="3">
        <v>400</v>
      </c>
      <c r="H10" s="28"/>
      <c r="I10" s="9"/>
      <c r="J10" s="50"/>
    </row>
    <row r="11" spans="1:10" ht="15.75">
      <c r="A11" s="50"/>
      <c r="B11" s="10" t="s">
        <v>41</v>
      </c>
      <c r="C11" s="9"/>
      <c r="D11" s="55" t="s">
        <v>4</v>
      </c>
      <c r="E11" s="26"/>
      <c r="F11" s="17"/>
      <c r="G11" s="3">
        <v>3</v>
      </c>
      <c r="H11" s="28"/>
      <c r="I11" s="9"/>
      <c r="J11" s="50"/>
    </row>
    <row r="12" spans="1:10" ht="15.75">
      <c r="A12" s="50"/>
      <c r="B12" s="10"/>
      <c r="C12" s="9"/>
      <c r="D12" s="55"/>
      <c r="E12" s="26"/>
      <c r="F12" s="17"/>
      <c r="G12" s="29"/>
      <c r="H12" s="28"/>
      <c r="I12" s="9"/>
      <c r="J12" s="50"/>
    </row>
    <row r="13" spans="1:10" ht="15.75">
      <c r="A13" s="50"/>
      <c r="B13" s="67">
        <v>0.07</v>
      </c>
      <c r="C13" s="9"/>
      <c r="D13" s="55" t="s">
        <v>5</v>
      </c>
      <c r="E13" s="26"/>
      <c r="F13" s="17"/>
      <c r="G13" s="69">
        <f>'Hourly Cost Rate Page'!B16</f>
        <v>1</v>
      </c>
      <c r="H13" s="28"/>
      <c r="I13" s="9"/>
      <c r="J13" s="50"/>
    </row>
    <row r="14" spans="1:10" ht="15.75">
      <c r="A14" s="50"/>
      <c r="B14" s="10" t="s">
        <v>42</v>
      </c>
      <c r="C14" s="9"/>
      <c r="D14" s="55" t="s">
        <v>6</v>
      </c>
      <c r="E14" s="26"/>
      <c r="F14" s="17"/>
      <c r="G14" s="4">
        <v>8</v>
      </c>
      <c r="H14" s="28"/>
      <c r="I14" s="9"/>
      <c r="J14" s="50"/>
    </row>
    <row r="15" spans="1:10" ht="15.75">
      <c r="A15" s="50"/>
      <c r="B15" s="10"/>
      <c r="C15" s="9"/>
      <c r="D15" s="55" t="s">
        <v>7</v>
      </c>
      <c r="E15" s="26"/>
      <c r="F15" s="17"/>
      <c r="G15" s="3">
        <v>5</v>
      </c>
      <c r="H15" s="28"/>
      <c r="I15" s="9"/>
      <c r="J15" s="50"/>
    </row>
    <row r="16" spans="1:10" ht="15.75">
      <c r="A16" s="50"/>
      <c r="B16" s="65">
        <v>1</v>
      </c>
      <c r="C16" s="9"/>
      <c r="D16" s="55" t="s">
        <v>35</v>
      </c>
      <c r="E16" s="26"/>
      <c r="F16" s="17"/>
      <c r="G16" s="3">
        <v>8</v>
      </c>
      <c r="H16" s="28"/>
      <c r="I16" s="9"/>
      <c r="J16" s="50"/>
    </row>
    <row r="17" spans="1:10" ht="15.75">
      <c r="A17" s="50"/>
      <c r="B17" s="10" t="s">
        <v>43</v>
      </c>
      <c r="C17" s="9"/>
      <c r="D17" s="55" t="s">
        <v>8</v>
      </c>
      <c r="E17" s="26"/>
      <c r="F17" s="17"/>
      <c r="G17" s="5">
        <v>10</v>
      </c>
      <c r="H17" s="28"/>
      <c r="I17" s="9"/>
      <c r="J17" s="50"/>
    </row>
    <row r="18" spans="1:10" ht="15.75">
      <c r="A18" s="50"/>
      <c r="B18" s="10"/>
      <c r="C18" s="9"/>
      <c r="D18" s="55" t="s">
        <v>9</v>
      </c>
      <c r="E18" s="26"/>
      <c r="F18" s="17"/>
      <c r="G18" s="27">
        <f>((G14*G15*52)-(G16*G14)-(G17*G14))*G13</f>
        <v>1936</v>
      </c>
      <c r="H18" s="28"/>
      <c r="I18" s="9"/>
      <c r="J18" s="50"/>
    </row>
    <row r="19" spans="1:10" ht="15.75">
      <c r="A19" s="50"/>
      <c r="B19" s="66">
        <v>10</v>
      </c>
      <c r="C19" s="9"/>
      <c r="D19" s="56"/>
      <c r="E19" s="17"/>
      <c r="F19" s="17"/>
      <c r="G19" s="27"/>
      <c r="H19" s="28"/>
      <c r="I19" s="9"/>
      <c r="J19" s="50"/>
    </row>
    <row r="20" spans="1:10" ht="15.75">
      <c r="A20" s="50"/>
      <c r="B20" s="10" t="s">
        <v>46</v>
      </c>
      <c r="C20" s="9"/>
      <c r="D20" s="54" t="s">
        <v>10</v>
      </c>
      <c r="E20" s="17"/>
      <c r="F20" s="17"/>
      <c r="G20" s="27"/>
      <c r="H20" s="28"/>
      <c r="I20" s="9"/>
      <c r="J20" s="50"/>
    </row>
    <row r="21" spans="1:10" ht="15.75">
      <c r="A21" s="50"/>
      <c r="B21" s="10"/>
      <c r="C21" s="9"/>
      <c r="D21" s="55" t="s">
        <v>11</v>
      </c>
      <c r="E21" s="26"/>
      <c r="F21" s="30"/>
      <c r="G21" s="70">
        <f>'Hourly Cost Rate Page'!B19*40*52</f>
        <v>20800</v>
      </c>
      <c r="H21" s="28"/>
      <c r="I21" s="9"/>
      <c r="J21" s="50"/>
    </row>
    <row r="22" spans="1:10" ht="15.75">
      <c r="A22" s="50"/>
      <c r="B22" s="66">
        <v>0</v>
      </c>
      <c r="C22" s="9"/>
      <c r="D22" s="55" t="s">
        <v>12</v>
      </c>
      <c r="E22" s="26"/>
      <c r="F22" s="17"/>
      <c r="G22" s="70">
        <f>'Hourly Cost Rate Page'!B22*40*52</f>
        <v>0</v>
      </c>
      <c r="H22" s="28"/>
      <c r="I22" s="9"/>
      <c r="J22" s="50"/>
    </row>
    <row r="23" spans="1:10" ht="15.75">
      <c r="A23" s="50"/>
      <c r="B23" s="10" t="s">
        <v>47</v>
      </c>
      <c r="C23" s="9"/>
      <c r="D23" s="57"/>
      <c r="E23" s="17"/>
      <c r="F23" s="17"/>
      <c r="G23" s="29"/>
      <c r="H23" s="27"/>
      <c r="I23" s="9"/>
      <c r="J23" s="50"/>
    </row>
    <row r="24" spans="1:10" ht="15">
      <c r="A24" s="50"/>
      <c r="B24" s="64" t="s">
        <v>44</v>
      </c>
      <c r="C24" s="9"/>
      <c r="D24" s="54" t="s">
        <v>13</v>
      </c>
      <c r="E24" s="17"/>
      <c r="F24" s="17"/>
      <c r="G24" s="27"/>
      <c r="H24" s="28"/>
      <c r="I24" s="9"/>
      <c r="J24" s="50"/>
    </row>
    <row r="25" spans="1:10" ht="15">
      <c r="A25" s="50"/>
      <c r="B25" s="9"/>
      <c r="C25" s="9"/>
      <c r="D25" s="55" t="s">
        <v>29</v>
      </c>
      <c r="E25" s="31"/>
      <c r="F25" s="8">
        <f>IF(G13=1,0.1,IF(G13=2,0.15,0.2))</f>
        <v>0.1</v>
      </c>
      <c r="G25" s="27">
        <f>G8*$F$25</f>
        <v>10000</v>
      </c>
      <c r="H25" s="28"/>
      <c r="I25" s="9"/>
      <c r="J25" s="50"/>
    </row>
    <row r="26" spans="1:10" ht="15">
      <c r="A26" s="50"/>
      <c r="B26" s="9"/>
      <c r="C26" s="9"/>
      <c r="D26" s="55" t="s">
        <v>36</v>
      </c>
      <c r="E26" s="31" t="s">
        <v>14</v>
      </c>
      <c r="F26" s="71">
        <f>'Hourly Cost Rate Page'!B13</f>
        <v>0.07</v>
      </c>
      <c r="G26" s="27">
        <f>G8*$F$26</f>
        <v>7000.000000000001</v>
      </c>
      <c r="H26" s="28"/>
      <c r="I26" s="9"/>
      <c r="J26" s="50"/>
    </row>
    <row r="27" spans="1:10" ht="15">
      <c r="A27" s="50"/>
      <c r="B27" s="9"/>
      <c r="C27" s="9"/>
      <c r="D27" s="55" t="s">
        <v>15</v>
      </c>
      <c r="E27" s="31" t="s">
        <v>16</v>
      </c>
      <c r="F27" s="7">
        <v>2</v>
      </c>
      <c r="G27" s="27">
        <f>G10*$F$27</f>
        <v>800</v>
      </c>
      <c r="H27" s="28"/>
      <c r="I27" s="9"/>
      <c r="J27" s="50"/>
    </row>
    <row r="28" spans="1:10" ht="15">
      <c r="A28" s="50"/>
      <c r="B28" s="9"/>
      <c r="C28" s="9"/>
      <c r="D28" s="55" t="s">
        <v>17</v>
      </c>
      <c r="E28" s="32" t="s">
        <v>18</v>
      </c>
      <c r="F28" s="7">
        <v>5</v>
      </c>
      <c r="G28" s="27">
        <f>G8*$F$28/1000</f>
        <v>500</v>
      </c>
      <c r="H28" s="28"/>
      <c r="I28" s="9"/>
      <c r="J28" s="50"/>
    </row>
    <row r="29" spans="1:10" ht="15">
      <c r="A29" s="50"/>
      <c r="B29" s="9"/>
      <c r="C29" s="9"/>
      <c r="D29" s="56"/>
      <c r="E29" s="33"/>
      <c r="F29" s="34"/>
      <c r="G29" s="27"/>
      <c r="H29" s="28"/>
      <c r="I29" s="9"/>
      <c r="J29" s="50"/>
    </row>
    <row r="30" spans="1:10" ht="15">
      <c r="A30" s="50"/>
      <c r="B30" s="9"/>
      <c r="C30" s="9"/>
      <c r="D30" s="54" t="s">
        <v>19</v>
      </c>
      <c r="E30" s="17"/>
      <c r="F30" s="17"/>
      <c r="G30" s="27"/>
      <c r="H30" s="28"/>
      <c r="I30" s="9"/>
      <c r="J30" s="50"/>
    </row>
    <row r="31" spans="1:10" ht="15.75">
      <c r="A31" s="50"/>
      <c r="B31" s="9"/>
      <c r="C31" s="9"/>
      <c r="D31" s="55" t="s">
        <v>20</v>
      </c>
      <c r="E31" s="26"/>
      <c r="F31" s="17"/>
      <c r="G31" s="27">
        <f>(G21+G22)*G13</f>
        <v>20800</v>
      </c>
      <c r="H31" s="28"/>
      <c r="I31" s="9"/>
      <c r="J31" s="50"/>
    </row>
    <row r="32" spans="1:10" ht="15.75">
      <c r="A32" s="50"/>
      <c r="B32" s="9"/>
      <c r="C32" s="9"/>
      <c r="D32" s="55" t="s">
        <v>21</v>
      </c>
      <c r="E32" s="26"/>
      <c r="F32" s="17"/>
      <c r="G32" s="27">
        <f>G31*H32</f>
        <v>2080</v>
      </c>
      <c r="H32" s="8">
        <f>IF(G13=3,0.2,IF(G13=2,0.15,0.1))</f>
        <v>0.1</v>
      </c>
      <c r="I32" s="9"/>
      <c r="J32" s="50"/>
    </row>
    <row r="33" spans="1:10" ht="15.75">
      <c r="A33" s="50"/>
      <c r="B33" s="9"/>
      <c r="C33" s="9"/>
      <c r="D33" s="55" t="s">
        <v>22</v>
      </c>
      <c r="E33" s="26"/>
      <c r="F33" s="17"/>
      <c r="G33" s="27">
        <f>G31*H33</f>
        <v>3536.0000000000005</v>
      </c>
      <c r="H33" s="8">
        <v>0.17</v>
      </c>
      <c r="I33" s="9"/>
      <c r="J33" s="50"/>
    </row>
    <row r="34" spans="1:10" ht="15">
      <c r="A34" s="50"/>
      <c r="B34" s="9"/>
      <c r="C34" s="9"/>
      <c r="D34" s="55" t="s">
        <v>23</v>
      </c>
      <c r="E34" s="17"/>
      <c r="F34" s="7">
        <v>2</v>
      </c>
      <c r="G34" s="27">
        <f>G11*G18*$F$34</f>
        <v>11616</v>
      </c>
      <c r="H34" s="35"/>
      <c r="I34" s="9"/>
      <c r="J34" s="50"/>
    </row>
    <row r="35" spans="1:10" ht="15.75">
      <c r="A35" s="50"/>
      <c r="B35" s="9"/>
      <c r="C35" s="9"/>
      <c r="D35" s="55" t="s">
        <v>24</v>
      </c>
      <c r="E35" s="26"/>
      <c r="F35" s="6">
        <v>100</v>
      </c>
      <c r="G35" s="27">
        <f>($F$35*G13)*52</f>
        <v>5200</v>
      </c>
      <c r="H35" s="35"/>
      <c r="I35" s="9"/>
      <c r="J35" s="50"/>
    </row>
    <row r="36" spans="1:10" ht="15.75">
      <c r="A36" s="50"/>
      <c r="B36" s="9"/>
      <c r="C36" s="9"/>
      <c r="D36" s="55" t="s">
        <v>25</v>
      </c>
      <c r="E36" s="26"/>
      <c r="F36" s="8">
        <v>0.02</v>
      </c>
      <c r="G36" s="29">
        <f>IF(G13=3,(G8*0.06),IF(G13=2,(G8*0.04),G8*0.02))</f>
        <v>2000</v>
      </c>
      <c r="H36" s="35"/>
      <c r="I36" s="9"/>
      <c r="J36" s="50"/>
    </row>
    <row r="37" spans="1:10" ht="15.75">
      <c r="A37" s="50"/>
      <c r="B37" s="9"/>
      <c r="C37" s="9"/>
      <c r="D37" s="54" t="s">
        <v>26</v>
      </c>
      <c r="E37" s="26"/>
      <c r="F37" s="17"/>
      <c r="G37" s="36">
        <f>SUM(G25:G36)</f>
        <v>63532</v>
      </c>
      <c r="H37" s="37"/>
      <c r="I37" s="9"/>
      <c r="J37" s="50"/>
    </row>
    <row r="38" spans="1:10" ht="15.75">
      <c r="A38" s="50"/>
      <c r="B38" s="9"/>
      <c r="C38" s="9"/>
      <c r="D38" s="55" t="s">
        <v>27</v>
      </c>
      <c r="E38" s="26"/>
      <c r="F38" s="27"/>
      <c r="G38" s="27">
        <v>15000</v>
      </c>
      <c r="H38" s="8">
        <f>IF(G13=3,0.2,IF(G13=2,0.15,0.1))</f>
        <v>0.1</v>
      </c>
      <c r="I38" s="9"/>
      <c r="J38" s="50"/>
    </row>
    <row r="39" spans="1:10" ht="15.75">
      <c r="A39" s="50"/>
      <c r="B39" s="9"/>
      <c r="C39" s="9"/>
      <c r="D39" s="55" t="s">
        <v>30</v>
      </c>
      <c r="E39" s="26"/>
      <c r="F39" s="17"/>
      <c r="G39" s="27">
        <v>60000</v>
      </c>
      <c r="H39" s="8">
        <v>0.42</v>
      </c>
      <c r="I39" s="9"/>
      <c r="J39" s="50"/>
    </row>
    <row r="40" spans="1:10" ht="16.5" thickBot="1">
      <c r="A40" s="50"/>
      <c r="B40" s="9"/>
      <c r="C40" s="9"/>
      <c r="D40" s="45"/>
      <c r="E40" s="17"/>
      <c r="F40" s="17"/>
      <c r="G40" s="38"/>
      <c r="H40" s="39"/>
      <c r="I40" s="9"/>
      <c r="J40" s="50"/>
    </row>
    <row r="41" spans="1:10" ht="16.5" thickBot="1">
      <c r="A41" s="50"/>
      <c r="B41" s="9"/>
      <c r="C41" s="9"/>
      <c r="D41" s="58" t="s">
        <v>34</v>
      </c>
      <c r="E41" s="40"/>
      <c r="F41" s="40"/>
      <c r="G41" s="72">
        <f>SUM(G37:G39)</f>
        <v>138532</v>
      </c>
      <c r="H41" s="41"/>
      <c r="I41" s="9"/>
      <c r="J41" s="50"/>
    </row>
    <row r="42" spans="1:10" ht="15.75">
      <c r="A42" s="50"/>
      <c r="B42" s="9"/>
      <c r="C42" s="9"/>
      <c r="D42" s="45"/>
      <c r="E42" s="17"/>
      <c r="F42" s="17"/>
      <c r="G42" s="27"/>
      <c r="H42" s="35"/>
      <c r="I42" s="9"/>
      <c r="J42" s="50"/>
    </row>
    <row r="43" spans="1:10" ht="19.5">
      <c r="A43" s="50"/>
      <c r="B43" s="9"/>
      <c r="C43" s="9"/>
      <c r="D43" s="59" t="s">
        <v>31</v>
      </c>
      <c r="E43" s="17"/>
      <c r="F43" s="17"/>
      <c r="G43" s="27"/>
      <c r="H43" s="28"/>
      <c r="I43" s="9"/>
      <c r="J43" s="50"/>
    </row>
    <row r="44" spans="1:10" ht="20.25" thickBot="1">
      <c r="A44" s="50"/>
      <c r="B44" s="9"/>
      <c r="C44" s="9"/>
      <c r="D44" s="59"/>
      <c r="E44" s="17"/>
      <c r="F44" s="17"/>
      <c r="G44" s="27"/>
      <c r="H44" s="28"/>
      <c r="I44" s="9"/>
      <c r="J44" s="50"/>
    </row>
    <row r="45" spans="1:10" ht="20.25" thickBot="1">
      <c r="A45" s="50"/>
      <c r="B45" s="9"/>
      <c r="C45" s="9"/>
      <c r="D45" s="14" t="s">
        <v>32</v>
      </c>
      <c r="E45" s="15"/>
      <c r="F45" s="15"/>
      <c r="G45" s="74">
        <f>IF((G18)=0,0,G41/(G18*0.85))</f>
        <v>84.18327661643168</v>
      </c>
      <c r="H45" s="16"/>
      <c r="I45" s="9"/>
      <c r="J45" s="50"/>
    </row>
    <row r="46" spans="1:10" ht="19.5" thickBot="1">
      <c r="A46" s="50"/>
      <c r="B46" s="9"/>
      <c r="C46" s="9"/>
      <c r="D46" s="60"/>
      <c r="E46" s="42"/>
      <c r="F46" s="42"/>
      <c r="G46" s="62"/>
      <c r="H46" s="43"/>
      <c r="I46" s="9"/>
      <c r="J46" s="50"/>
    </row>
    <row r="47" spans="1:10" ht="20.25" thickBot="1">
      <c r="A47" s="50"/>
      <c r="B47" s="9"/>
      <c r="C47" s="9"/>
      <c r="D47" s="11" t="s">
        <v>33</v>
      </c>
      <c r="E47" s="12"/>
      <c r="F47" s="12"/>
      <c r="G47" s="74">
        <f>IF((G18)=0,0,G41/(G18*0.75))</f>
        <v>95.40771349862258</v>
      </c>
      <c r="H47" s="13"/>
      <c r="I47" s="9"/>
      <c r="J47" s="50"/>
    </row>
    <row r="48" spans="1:10" ht="19.5" thickBot="1">
      <c r="A48" s="50"/>
      <c r="B48" s="9"/>
      <c r="C48" s="9"/>
      <c r="D48" s="60"/>
      <c r="E48" s="42"/>
      <c r="F48" s="42"/>
      <c r="G48" s="62"/>
      <c r="H48" s="43"/>
      <c r="I48" s="9"/>
      <c r="J48" s="50"/>
    </row>
    <row r="49" spans="1:10" ht="20.25" thickBot="1">
      <c r="A49" s="50"/>
      <c r="B49" s="9"/>
      <c r="C49" s="9"/>
      <c r="D49" s="14" t="s">
        <v>37</v>
      </c>
      <c r="E49" s="15"/>
      <c r="F49" s="15"/>
      <c r="G49" s="74">
        <f>IF((G18)=0,0,G41/(G18*0.6))</f>
        <v>119.25964187327824</v>
      </c>
      <c r="H49" s="16"/>
      <c r="I49" s="9"/>
      <c r="J49" s="50"/>
    </row>
    <row r="50" spans="1:10" ht="15">
      <c r="A50" s="50"/>
      <c r="B50" s="9"/>
      <c r="C50" s="9"/>
      <c r="D50" s="9"/>
      <c r="E50" s="9"/>
      <c r="F50" s="9"/>
      <c r="G50" s="9"/>
      <c r="H50" s="9"/>
      <c r="I50" s="9"/>
      <c r="J50" s="50"/>
    </row>
    <row r="51" spans="1:10" ht="15.75">
      <c r="A51" s="50"/>
      <c r="B51" s="9"/>
      <c r="C51" s="9"/>
      <c r="D51" s="18"/>
      <c r="E51" s="17"/>
      <c r="F51" s="17"/>
      <c r="G51" s="44"/>
      <c r="H51" s="17"/>
      <c r="I51" s="17"/>
      <c r="J51" s="48"/>
    </row>
    <row r="52" spans="1:10" ht="9" customHeight="1">
      <c r="A52" s="50"/>
      <c r="B52" s="50"/>
      <c r="C52" s="50"/>
      <c r="D52" s="61"/>
      <c r="E52" s="47"/>
      <c r="F52" s="47"/>
      <c r="G52" s="48"/>
      <c r="H52" s="47"/>
      <c r="I52" s="47"/>
      <c r="J52" s="48"/>
    </row>
    <row r="53" spans="1:2" ht="15">
      <c r="A53" s="63"/>
      <c r="B53" s="63"/>
    </row>
    <row r="54" spans="1:2" ht="15">
      <c r="A54" s="63"/>
      <c r="B54" s="63"/>
    </row>
    <row r="55" spans="1:2" ht="15">
      <c r="A55" s="63"/>
      <c r="B55" s="63"/>
    </row>
    <row r="56" spans="1:2" ht="15">
      <c r="A56" s="63"/>
      <c r="B56" s="63"/>
    </row>
    <row r="57" spans="1:2" ht="15">
      <c r="A57" s="63"/>
      <c r="B57" s="63"/>
    </row>
    <row r="58" spans="1:2" ht="15">
      <c r="A58" s="63"/>
      <c r="B58" s="63"/>
    </row>
    <row r="59" spans="1:2" ht="15">
      <c r="A59" s="63"/>
      <c r="B59" s="63"/>
    </row>
    <row r="60" spans="1:2" ht="15">
      <c r="A60" s="63"/>
      <c r="B60" s="63"/>
    </row>
    <row r="61" spans="1:2" ht="15">
      <c r="A61" s="63"/>
      <c r="B61" s="63"/>
    </row>
    <row r="62" spans="1:2" ht="15">
      <c r="A62" s="63"/>
      <c r="B62" s="63"/>
    </row>
    <row r="63" spans="1:2" ht="15">
      <c r="A63" s="63"/>
      <c r="B63" s="63"/>
    </row>
    <row r="64" spans="1:2" ht="15">
      <c r="A64" s="63"/>
      <c r="B64" s="63"/>
    </row>
    <row r="65" spans="1:2" ht="15">
      <c r="A65" s="63"/>
      <c r="B65" s="63"/>
    </row>
    <row r="66" spans="1:2" ht="15">
      <c r="A66" s="63"/>
      <c r="B66" s="63"/>
    </row>
    <row r="67" spans="1:2" ht="15">
      <c r="A67" s="63"/>
      <c r="B67" s="63"/>
    </row>
    <row r="68" spans="1:2" ht="15">
      <c r="A68" s="63"/>
      <c r="B68" s="63"/>
    </row>
    <row r="69" spans="1:2" ht="15">
      <c r="A69" s="63"/>
      <c r="B69" s="63"/>
    </row>
    <row r="70" spans="1:2" ht="15">
      <c r="A70" s="63"/>
      <c r="B70" s="63"/>
    </row>
    <row r="71" spans="1:2" ht="15">
      <c r="A71" s="63"/>
      <c r="B71" s="63"/>
    </row>
    <row r="72" spans="1:2" ht="15">
      <c r="A72" s="63"/>
      <c r="B72" s="63"/>
    </row>
    <row r="73" spans="1:2" ht="15">
      <c r="A73" s="63"/>
      <c r="B73" s="63"/>
    </row>
    <row r="74" spans="1:2" ht="15">
      <c r="A74" s="63"/>
      <c r="B74" s="63"/>
    </row>
    <row r="75" spans="1:2" ht="15">
      <c r="A75" s="63"/>
      <c r="B75" s="63"/>
    </row>
    <row r="76" spans="1:2" ht="15">
      <c r="A76" s="63"/>
      <c r="B76" s="63"/>
    </row>
    <row r="77" spans="1:2" ht="15">
      <c r="A77" s="63"/>
      <c r="B77" s="63"/>
    </row>
    <row r="78" spans="1:2" ht="15">
      <c r="A78" s="63"/>
      <c r="B78" s="63"/>
    </row>
    <row r="79" spans="1:2" ht="15">
      <c r="A79" s="63"/>
      <c r="B79" s="63"/>
    </row>
    <row r="80" spans="1:2" ht="15">
      <c r="A80" s="63"/>
      <c r="B80" s="63"/>
    </row>
    <row r="81" spans="1:2" ht="15">
      <c r="A81" s="63"/>
      <c r="B81" s="63"/>
    </row>
    <row r="82" spans="1:2" ht="15">
      <c r="A82" s="63"/>
      <c r="B82" s="63"/>
    </row>
    <row r="83" spans="1:2" ht="15">
      <c r="A83" s="63"/>
      <c r="B83" s="63"/>
    </row>
    <row r="84" spans="1:2" ht="15">
      <c r="A84" s="63"/>
      <c r="B84" s="63"/>
    </row>
    <row r="85" spans="1:2" ht="15">
      <c r="A85" s="63"/>
      <c r="B85" s="63"/>
    </row>
    <row r="86" spans="1:2" ht="15">
      <c r="A86" s="63"/>
      <c r="B86" s="63"/>
    </row>
    <row r="87" spans="1:2" ht="15">
      <c r="A87" s="63"/>
      <c r="B87" s="63"/>
    </row>
    <row r="88" spans="1:2" ht="15">
      <c r="A88" s="63"/>
      <c r="B88" s="63"/>
    </row>
    <row r="89" spans="1:2" ht="15">
      <c r="A89" s="63"/>
      <c r="B89" s="63"/>
    </row>
    <row r="90" spans="1:2" ht="15">
      <c r="A90" s="63"/>
      <c r="B90" s="63"/>
    </row>
    <row r="91" spans="1:2" ht="15">
      <c r="A91" s="63"/>
      <c r="B91" s="63"/>
    </row>
    <row r="92" spans="1:2" ht="15">
      <c r="A92" s="63"/>
      <c r="B92" s="63"/>
    </row>
    <row r="93" spans="1:2" ht="15">
      <c r="A93" s="63"/>
      <c r="B93" s="63"/>
    </row>
    <row r="94" spans="1:2" ht="15">
      <c r="A94" s="63"/>
      <c r="B94" s="63"/>
    </row>
    <row r="95" spans="1:2" ht="15">
      <c r="A95" s="63"/>
      <c r="B95" s="63"/>
    </row>
    <row r="96" spans="1:2" ht="15">
      <c r="A96" s="63"/>
      <c r="B96" s="63"/>
    </row>
    <row r="97" spans="1:2" ht="15">
      <c r="A97" s="63"/>
      <c r="B97" s="63"/>
    </row>
    <row r="98" spans="1:2" ht="15">
      <c r="A98" s="63"/>
      <c r="B98" s="63"/>
    </row>
    <row r="99" spans="1:2" ht="15">
      <c r="A99" s="63"/>
      <c r="B99" s="63"/>
    </row>
    <row r="100" spans="1:2" ht="15">
      <c r="A100" s="63"/>
      <c r="B100" s="63"/>
    </row>
    <row r="101" spans="1:2" ht="15">
      <c r="A101" s="63"/>
      <c r="B101" s="63"/>
    </row>
    <row r="102" spans="1:2" ht="15">
      <c r="A102" s="63"/>
      <c r="B102" s="63"/>
    </row>
    <row r="103" spans="1:2" ht="15">
      <c r="A103" s="63"/>
      <c r="B103" s="63"/>
    </row>
    <row r="104" spans="1:2" ht="15">
      <c r="A104" s="63"/>
      <c r="B104" s="63"/>
    </row>
    <row r="105" spans="1:2" ht="15">
      <c r="A105" s="63"/>
      <c r="B105" s="63"/>
    </row>
    <row r="106" spans="1:2" ht="15">
      <c r="A106" s="63"/>
      <c r="B106" s="63"/>
    </row>
    <row r="107" spans="1:2" ht="15">
      <c r="A107" s="63"/>
      <c r="B107" s="63"/>
    </row>
    <row r="108" spans="1:2" ht="15">
      <c r="A108" s="63"/>
      <c r="B108" s="63"/>
    </row>
    <row r="109" spans="1:2" ht="15">
      <c r="A109" s="63"/>
      <c r="B109" s="63"/>
    </row>
    <row r="110" spans="1:2" ht="15">
      <c r="A110" s="63"/>
      <c r="B110" s="63"/>
    </row>
    <row r="111" spans="1:2" ht="15">
      <c r="A111" s="63"/>
      <c r="B111" s="63"/>
    </row>
    <row r="112" spans="1:2" ht="15">
      <c r="A112" s="63"/>
      <c r="B112" s="63"/>
    </row>
    <row r="113" spans="1:2" ht="15">
      <c r="A113" s="63"/>
      <c r="B113" s="63"/>
    </row>
    <row r="114" spans="1:2" ht="15">
      <c r="A114" s="63"/>
      <c r="B114" s="63"/>
    </row>
    <row r="115" spans="1:2" ht="15">
      <c r="A115" s="63"/>
      <c r="B115" s="63"/>
    </row>
    <row r="116" spans="1:2" ht="15">
      <c r="A116" s="63"/>
      <c r="B116" s="63"/>
    </row>
  </sheetData>
  <sheetProtection selectLockedCells="1"/>
  <printOptions/>
  <pageMargins left="0.75" right="0.75" top="1" bottom="1" header="0.5" footer="0.5"/>
  <pageSetup fitToHeight="1" fitToWidth="1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Wymer</dc:creator>
  <cp:keywords/>
  <dc:description/>
  <cp:lastModifiedBy>Kevin E Rice</cp:lastModifiedBy>
  <cp:lastPrinted>2005-10-06T03:54:47Z</cp:lastPrinted>
  <dcterms:created xsi:type="dcterms:W3CDTF">1996-04-10T01:45:23Z</dcterms:created>
  <dcterms:modified xsi:type="dcterms:W3CDTF">2005-11-01T22:38:04Z</dcterms:modified>
  <cp:category/>
  <cp:version/>
  <cp:contentType/>
  <cp:contentStatus/>
</cp:coreProperties>
</file>